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tonybrasco/Desktop/Pallet Wrapz/"/>
    </mc:Choice>
  </mc:AlternateContent>
  <xr:revisionPtr revIDLastSave="0" documentId="13_ncr:1_{B958CE2D-37D6-8842-8D24-01BB65D5C3D7}" xr6:coauthVersionLast="44" xr6:coauthVersionMax="44" xr10:uidLastSave="{00000000-0000-0000-0000-000000000000}"/>
  <bookViews>
    <workbookView xWindow="2800" yWindow="640" windowWidth="20240" windowHeight="14240" xr2:uid="{00000000-000D-0000-FFFF-FFFF00000000}"/>
  </bookViews>
  <sheets>
    <sheet name="ROI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2" l="1"/>
  <c r="C38" i="2"/>
  <c r="C35" i="2"/>
  <c r="C18" i="2"/>
  <c r="E15" i="2"/>
  <c r="E12" i="2" l="1"/>
  <c r="E27" i="2"/>
  <c r="E9" i="2"/>
  <c r="E8" i="2"/>
  <c r="C19" i="2"/>
  <c r="E26" i="2"/>
  <c r="C24" i="2"/>
  <c r="E31" i="2"/>
  <c r="C20" i="2"/>
  <c r="C21" i="2" s="1"/>
  <c r="E7" i="2"/>
  <c r="E10" i="2"/>
  <c r="E11" i="2"/>
  <c r="E20" i="2"/>
  <c r="E32" i="2"/>
  <c r="E30" i="2"/>
  <c r="E28" i="2"/>
  <c r="C22" i="2" l="1"/>
  <c r="E33" i="2"/>
  <c r="E19" i="2"/>
  <c r="E21" i="2"/>
  <c r="E24" i="2"/>
  <c r="E35" i="2" s="1"/>
  <c r="C36" i="2"/>
  <c r="C37" i="2"/>
  <c r="E22" i="2" l="1"/>
  <c r="E36" i="2" s="1"/>
  <c r="D36" i="2" s="1"/>
  <c r="E37" i="2"/>
  <c r="D37" i="2" s="1"/>
  <c r="D35" i="2"/>
  <c r="E38" i="2" l="1"/>
  <c r="D38" i="2" s="1"/>
</calcChain>
</file>

<file path=xl/sharedStrings.xml><?xml version="1.0" encoding="utf-8"?>
<sst xmlns="http://schemas.openxmlformats.org/spreadsheetml/2006/main" count="41" uniqueCount="36">
  <si>
    <t>Cost Per Roll</t>
  </si>
  <si>
    <t>Pallets Per Roll</t>
  </si>
  <si>
    <t>Cost Per Pallet Wrapz</t>
  </si>
  <si>
    <t>STRETCH Wrap</t>
  </si>
  <si>
    <t>PALLET Wrapz</t>
  </si>
  <si>
    <t>Stretch Film Cost Per pallet?</t>
  </si>
  <si>
    <t>Pallets per Year</t>
  </si>
  <si>
    <t>Labor Cost Per Pallet</t>
  </si>
  <si>
    <t>Pallet Labor Cost Per Year</t>
  </si>
  <si>
    <t>Stretch Film Cost / Pallet Wrap Cost</t>
  </si>
  <si>
    <t>Wrap/Unwrap Time(min)</t>
  </si>
  <si>
    <t xml:space="preserve">    * Stolen/Lost   .05%</t>
  </si>
  <si>
    <t xml:space="preserve">    * Product Damage / Spillage  1% </t>
  </si>
  <si>
    <t xml:space="preserve">    * Damage to Equipment   .05%</t>
  </si>
  <si>
    <t xml:space="preserve">    * Workmans Comp  1.5% </t>
  </si>
  <si>
    <t xml:space="preserve">    * Recycling  1%</t>
  </si>
  <si>
    <t>Additional Savings Factors</t>
  </si>
  <si>
    <t>Year One</t>
  </si>
  <si>
    <t>Year Two</t>
  </si>
  <si>
    <t>Year Three</t>
  </si>
  <si>
    <t>Total Costs</t>
  </si>
  <si>
    <t>ROI</t>
  </si>
  <si>
    <t>Projected Three Year Cost Savings:</t>
  </si>
  <si>
    <t xml:space="preserve">    * Food Spoilage .03%</t>
  </si>
  <si>
    <t>Pallet Wrapz™ ROI Calculator</t>
  </si>
  <si>
    <t>Total Additional Savings per year</t>
  </si>
  <si>
    <t>Total Company Yeary Sales</t>
  </si>
  <si>
    <t>Pallets per run</t>
  </si>
  <si>
    <t>Runs per day</t>
  </si>
  <si>
    <t>Total Wrapz Required</t>
  </si>
  <si>
    <t>Working Days per Year</t>
  </si>
  <si>
    <t>Cost of Labor/hour</t>
  </si>
  <si>
    <t>Wrap Time hrs</t>
  </si>
  <si>
    <t xml:space="preserve">    * Green Tax Savings  1/8%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</si>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</sst>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 &quot;#,##0.00&quot; &quot;;&quot; (&quot;#,##0.00&quot;)&quot;;&quot; -&quot;00&quot; &quot;;&quot; &quot;@&quot; &quot;"/>
    <numFmt numFmtId="166" formatCode="&quot;$&quot;#,##0.00&quot; &quot;;[Red]&quot;(&quot;&quot;$&quot;#,##0.00&quot;)&quot;"/>
    <numFmt numFmtId="167" formatCode="&quot;$&quot;#,##0.00"/>
    <numFmt numFmtId="168" formatCode="#,##0;[Red]#,##0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B05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9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6D9C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2" fillId="0" borderId="2" xfId="0" applyFont="1" applyFill="1" applyBorder="1"/>
    <xf numFmtId="0" fontId="2" fillId="0" borderId="2" xfId="0" applyFont="1" applyBorder="1"/>
    <xf numFmtId="0" fontId="3" fillId="0" borderId="6" xfId="0" applyFont="1" applyFill="1" applyBorder="1"/>
    <xf numFmtId="0" fontId="2" fillId="0" borderId="0" xfId="0" applyFont="1"/>
    <xf numFmtId="164" fontId="4" fillId="0" borderId="0" xfId="2" applyFont="1"/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Fill="1"/>
    <xf numFmtId="0" fontId="3" fillId="0" borderId="5" xfId="0" applyFont="1" applyBorder="1"/>
    <xf numFmtId="164" fontId="4" fillId="0" borderId="2" xfId="2" applyFont="1" applyBorder="1"/>
    <xf numFmtId="164" fontId="3" fillId="0" borderId="6" xfId="2" applyFont="1" applyBorder="1"/>
    <xf numFmtId="165" fontId="3" fillId="0" borderId="5" xfId="0" applyNumberFormat="1" applyFont="1" applyBorder="1"/>
    <xf numFmtId="165" fontId="4" fillId="0" borderId="0" xfId="1" applyFont="1"/>
    <xf numFmtId="0" fontId="2" fillId="0" borderId="3" xfId="0" applyFont="1" applyBorder="1"/>
    <xf numFmtId="0" fontId="2" fillId="0" borderId="7" xfId="0" applyFont="1" applyBorder="1"/>
    <xf numFmtId="0" fontId="5" fillId="2" borderId="4" xfId="0" applyFont="1" applyFill="1" applyBorder="1"/>
    <xf numFmtId="0" fontId="5" fillId="2" borderId="0" xfId="0" applyFont="1" applyFill="1"/>
    <xf numFmtId="0" fontId="2" fillId="0" borderId="9" xfId="0" applyFont="1" applyBorder="1"/>
    <xf numFmtId="164" fontId="3" fillId="0" borderId="10" xfId="2" applyFont="1" applyBorder="1"/>
    <xf numFmtId="0" fontId="3" fillId="0" borderId="10" xfId="0" applyFont="1" applyBorder="1"/>
    <xf numFmtId="165" fontId="3" fillId="0" borderId="11" xfId="0" applyNumberFormat="1" applyFont="1" applyBorder="1"/>
    <xf numFmtId="0" fontId="2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2" fontId="3" fillId="0" borderId="0" xfId="0" applyNumberFormat="1" applyFont="1" applyBorder="1"/>
    <xf numFmtId="2" fontId="3" fillId="0" borderId="13" xfId="0" applyNumberFormat="1" applyFont="1" applyBorder="1"/>
    <xf numFmtId="0" fontId="2" fillId="0" borderId="14" xfId="0" applyFont="1" applyBorder="1"/>
    <xf numFmtId="166" fontId="3" fillId="0" borderId="7" xfId="0" applyNumberFormat="1" applyFont="1" applyBorder="1"/>
    <xf numFmtId="0" fontId="3" fillId="0" borderId="7" xfId="0" applyFont="1" applyBorder="1"/>
    <xf numFmtId="166" fontId="3" fillId="0" borderId="15" xfId="0" applyNumberFormat="1" applyFont="1" applyBorder="1"/>
    <xf numFmtId="0" fontId="2" fillId="0" borderId="16" xfId="0" applyFont="1" applyBorder="1"/>
    <xf numFmtId="164" fontId="3" fillId="0" borderId="2" xfId="2" applyFont="1" applyBorder="1"/>
    <xf numFmtId="0" fontId="3" fillId="0" borderId="2" xfId="0" applyFont="1" applyBorder="1"/>
    <xf numFmtId="164" fontId="3" fillId="0" borderId="17" xfId="2" applyFont="1" applyBorder="1"/>
    <xf numFmtId="164" fontId="3" fillId="0" borderId="0" xfId="2" applyFont="1" applyBorder="1"/>
    <xf numFmtId="164" fontId="3" fillId="0" borderId="13" xfId="2" applyFont="1" applyBorder="1"/>
    <xf numFmtId="164" fontId="3" fillId="3" borderId="7" xfId="2" applyFont="1" applyFill="1" applyBorder="1"/>
    <xf numFmtId="0" fontId="7" fillId="0" borderId="12" xfId="0" applyFont="1" applyBorder="1"/>
    <xf numFmtId="164" fontId="8" fillId="0" borderId="0" xfId="0" applyNumberFormat="1" applyFont="1" applyBorder="1"/>
    <xf numFmtId="167" fontId="8" fillId="0" borderId="13" xfId="0" applyNumberFormat="1" applyFont="1" applyBorder="1"/>
    <xf numFmtId="0" fontId="2" fillId="0" borderId="0" xfId="0" applyFont="1" applyBorder="1"/>
    <xf numFmtId="164" fontId="7" fillId="0" borderId="0" xfId="2" applyFont="1" applyBorder="1"/>
    <xf numFmtId="164" fontId="4" fillId="0" borderId="0" xfId="2" applyFont="1" applyFill="1" applyBorder="1"/>
    <xf numFmtId="167" fontId="4" fillId="0" borderId="13" xfId="0" applyNumberFormat="1" applyFont="1" applyBorder="1"/>
    <xf numFmtId="167" fontId="2" fillId="0" borderId="13" xfId="0" applyNumberFormat="1" applyFont="1" applyBorder="1"/>
    <xf numFmtId="0" fontId="10" fillId="0" borderId="18" xfId="0" applyFont="1" applyFill="1" applyBorder="1"/>
    <xf numFmtId="0" fontId="0" fillId="0" borderId="19" xfId="0" applyBorder="1"/>
    <xf numFmtId="164" fontId="0" fillId="0" borderId="19" xfId="0" applyNumberFormat="1" applyBorder="1"/>
    <xf numFmtId="167" fontId="11" fillId="0" borderId="20" xfId="0" applyNumberFormat="1" applyFont="1" applyBorder="1"/>
    <xf numFmtId="0" fontId="7" fillId="0" borderId="9" xfId="0" applyFont="1" applyBorder="1"/>
    <xf numFmtId="164" fontId="7" fillId="0" borderId="10" xfId="2" applyFont="1" applyBorder="1"/>
    <xf numFmtId="9" fontId="7" fillId="0" borderId="10" xfId="3" applyFont="1" applyBorder="1"/>
    <xf numFmtId="0" fontId="7" fillId="0" borderId="11" xfId="0" applyFont="1" applyBorder="1"/>
    <xf numFmtId="0" fontId="9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67" fontId="3" fillId="0" borderId="5" xfId="0" applyNumberFormat="1" applyFont="1" applyBorder="1"/>
    <xf numFmtId="167" fontId="9" fillId="0" borderId="13" xfId="0" applyNumberFormat="1" applyFont="1" applyBorder="1"/>
    <xf numFmtId="10" fontId="12" fillId="0" borderId="0" xfId="0" applyNumberFormat="1" applyFont="1" applyBorder="1" applyAlignment="1">
      <alignment horizontal="center"/>
    </xf>
    <xf numFmtId="167" fontId="3" fillId="0" borderId="8" xfId="0" applyNumberFormat="1" applyFont="1" applyBorder="1"/>
    <xf numFmtId="164" fontId="9" fillId="0" borderId="0" xfId="0" applyNumberFormat="1" applyFont="1" applyBorder="1"/>
    <xf numFmtId="164" fontId="13" fillId="0" borderId="13" xfId="0" applyNumberFormat="1" applyFont="1" applyBorder="1"/>
    <xf numFmtId="167" fontId="13" fillId="0" borderId="13" xfId="0" applyNumberFormat="1" applyFont="1" applyBorder="1"/>
    <xf numFmtId="164" fontId="13" fillId="0" borderId="0" xfId="0" applyNumberFormat="1" applyFont="1" applyBorder="1"/>
    <xf numFmtId="9" fontId="4" fillId="0" borderId="0" xfId="3" applyFont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164" fontId="4" fillId="0" borderId="7" xfId="2" applyFont="1" applyFill="1" applyBorder="1" applyAlignment="1">
      <alignment horizontal="right"/>
    </xf>
    <xf numFmtId="167" fontId="3" fillId="3" borderId="15" xfId="0" applyNumberFormat="1" applyFont="1" applyFill="1" applyBorder="1"/>
    <xf numFmtId="0" fontId="2" fillId="0" borderId="0" xfId="0" applyFont="1" applyFill="1" applyBorder="1"/>
    <xf numFmtId="0" fontId="3" fillId="0" borderId="5" xfId="0" applyFont="1" applyFill="1" applyBorder="1"/>
    <xf numFmtId="167" fontId="4" fillId="0" borderId="0" xfId="0" applyNumberFormat="1" applyFont="1" applyBorder="1"/>
    <xf numFmtId="164" fontId="7" fillId="0" borderId="19" xfId="2" applyFont="1" applyBorder="1"/>
    <xf numFmtId="168" fontId="7" fillId="0" borderId="19" xfId="0" applyNumberFormat="1" applyFont="1" applyBorder="1" applyAlignment="1">
      <alignment horizontal="center"/>
    </xf>
    <xf numFmtId="0" fontId="7" fillId="0" borderId="18" xfId="0" applyFont="1" applyBorder="1"/>
    <xf numFmtId="0" fontId="2" fillId="0" borderId="20" xfId="0" applyFont="1" applyBorder="1"/>
    <xf numFmtId="4" fontId="0" fillId="0" borderId="0" xfId="0" applyNumberFormat="1"/>
    <xf numFmtId="168" fontId="7" fillId="0" borderId="0" xfId="0" applyNumberFormat="1" applyFont="1" applyBorder="1" applyAlignment="1">
      <alignment horizontal="center"/>
    </xf>
    <xf numFmtId="164" fontId="15" fillId="0" borderId="0" xfId="2" applyFont="1" applyFill="1"/>
    <xf numFmtId="0" fontId="15" fillId="0" borderId="5" xfId="0" applyFont="1" applyBorder="1"/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E6D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5</xdr:col>
      <xdr:colOff>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"/>
          <a:ext cx="6400800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14" workbookViewId="0">
      <selection activeCell="E36" sqref="E36"/>
    </sheetView>
  </sheetViews>
  <sheetFormatPr baseColWidth="10" defaultColWidth="8.83203125" defaultRowHeight="13" x14ac:dyDescent="0.15"/>
  <cols>
    <col min="2" max="2" width="47.5" customWidth="1"/>
    <col min="3" max="3" width="20.1640625" customWidth="1"/>
    <col min="4" max="4" width="8.33203125" customWidth="1"/>
    <col min="5" max="5" width="20" customWidth="1"/>
    <col min="6" max="6" width="11.83203125" customWidth="1"/>
    <col min="7" max="7" width="12.33203125" bestFit="1" customWidth="1"/>
    <col min="8" max="8" width="10.33203125" bestFit="1" customWidth="1"/>
  </cols>
  <sheetData>
    <row r="1" spans="1:8" x14ac:dyDescent="0.15">
      <c r="A1" s="68"/>
      <c r="F1" s="68"/>
    </row>
    <row r="2" spans="1:8" x14ac:dyDescent="0.15">
      <c r="A2" s="68"/>
      <c r="F2" s="68"/>
    </row>
    <row r="3" spans="1:8" x14ac:dyDescent="0.15">
      <c r="A3" s="68"/>
      <c r="F3" s="68"/>
    </row>
    <row r="4" spans="1:8" x14ac:dyDescent="0.15">
      <c r="A4" s="68"/>
      <c r="F4" s="68"/>
    </row>
    <row r="5" spans="1:8" x14ac:dyDescent="0.15">
      <c r="A5" s="68"/>
      <c r="F5" s="68"/>
    </row>
    <row r="6" spans="1:8" x14ac:dyDescent="0.15">
      <c r="A6" s="68"/>
      <c r="B6" s="85" t="s">
        <v>24</v>
      </c>
      <c r="C6" s="86"/>
      <c r="D6" s="86"/>
      <c r="E6" s="86"/>
      <c r="F6" s="68"/>
    </row>
    <row r="7" spans="1:8" s="6" customFormat="1" ht="12" x14ac:dyDescent="0.15">
      <c r="A7" s="69"/>
      <c r="B7" s="2" t="s">
        <v>27</v>
      </c>
      <c r="C7" s="3">
        <v>130</v>
      </c>
      <c r="D7" s="4"/>
      <c r="E7" s="5">
        <f t="shared" ref="E7:E12" si="0">C7</f>
        <v>130</v>
      </c>
      <c r="F7" s="69"/>
      <c r="H7" s="7"/>
    </row>
    <row r="8" spans="1:8" s="6" customFormat="1" ht="12" x14ac:dyDescent="0.15">
      <c r="A8" s="69"/>
      <c r="B8" s="10" t="s">
        <v>28</v>
      </c>
      <c r="C8" s="72">
        <v>1</v>
      </c>
      <c r="D8" s="44"/>
      <c r="E8" s="73">
        <f t="shared" si="0"/>
        <v>1</v>
      </c>
      <c r="F8" s="69"/>
      <c r="H8" s="7"/>
    </row>
    <row r="9" spans="1:8" s="6" customFormat="1" ht="12" x14ac:dyDescent="0.15">
      <c r="A9" s="69"/>
      <c r="B9" s="8" t="s">
        <v>29</v>
      </c>
      <c r="C9" s="6">
        <v>130</v>
      </c>
      <c r="E9" s="9">
        <f t="shared" si="0"/>
        <v>130</v>
      </c>
      <c r="F9" s="69"/>
    </row>
    <row r="10" spans="1:8" s="6" customFormat="1" ht="12" x14ac:dyDescent="0.15">
      <c r="A10" s="69"/>
      <c r="B10" s="10" t="s">
        <v>30</v>
      </c>
      <c r="C10" s="11">
        <v>260</v>
      </c>
      <c r="E10" s="12">
        <f t="shared" si="0"/>
        <v>260</v>
      </c>
      <c r="F10" s="69"/>
    </row>
    <row r="11" spans="1:8" s="6" customFormat="1" ht="12" x14ac:dyDescent="0.15">
      <c r="A11" s="69"/>
      <c r="B11" s="2" t="s">
        <v>31</v>
      </c>
      <c r="C11" s="13">
        <v>15</v>
      </c>
      <c r="D11" s="4"/>
      <c r="E11" s="14">
        <f t="shared" si="0"/>
        <v>15</v>
      </c>
      <c r="F11" s="69"/>
    </row>
    <row r="12" spans="1:8" s="6" customFormat="1" ht="12" x14ac:dyDescent="0.15">
      <c r="A12" s="69"/>
      <c r="B12" s="10" t="s">
        <v>0</v>
      </c>
      <c r="C12" s="7">
        <v>9.5</v>
      </c>
      <c r="E12" s="15">
        <f t="shared" si="0"/>
        <v>9.5</v>
      </c>
      <c r="F12" s="69"/>
    </row>
    <row r="13" spans="1:8" s="6" customFormat="1" ht="12" x14ac:dyDescent="0.15">
      <c r="A13" s="69"/>
      <c r="B13" s="10" t="s">
        <v>1</v>
      </c>
      <c r="C13" s="16">
        <v>15</v>
      </c>
      <c r="E13" s="15"/>
      <c r="F13" s="69"/>
    </row>
    <row r="14" spans="1:8" s="6" customFormat="1" ht="12" x14ac:dyDescent="0.15">
      <c r="A14" s="69"/>
      <c r="B14" s="10" t="s">
        <v>10</v>
      </c>
      <c r="C14" s="11">
        <v>1.5</v>
      </c>
      <c r="E14" s="82">
        <v>1</v>
      </c>
      <c r="F14" s="69"/>
    </row>
    <row r="15" spans="1:8" s="6" customFormat="1" ht="12" x14ac:dyDescent="0.15">
      <c r="A15" s="69"/>
      <c r="B15" s="10" t="s">
        <v>2</v>
      </c>
      <c r="C15" s="81">
        <v>164</v>
      </c>
      <c r="D15" s="11"/>
      <c r="E15" s="59">
        <f>C15</f>
        <v>164</v>
      </c>
      <c r="F15" s="69"/>
    </row>
    <row r="16" spans="1:8" s="6" customFormat="1" ht="12" x14ac:dyDescent="0.15">
      <c r="A16" s="69"/>
      <c r="B16" s="17" t="s">
        <v>26</v>
      </c>
      <c r="C16" s="70"/>
      <c r="D16" s="18"/>
      <c r="E16" s="62"/>
      <c r="F16" s="69"/>
    </row>
    <row r="17" spans="1:6" s="6" customFormat="1" ht="12" x14ac:dyDescent="0.15">
      <c r="A17" s="69"/>
      <c r="B17" s="19"/>
      <c r="C17" s="83" t="s">
        <v>3</v>
      </c>
      <c r="D17" s="20"/>
      <c r="E17" s="84" t="s">
        <v>4</v>
      </c>
      <c r="F17" s="69"/>
    </row>
    <row r="18" spans="1:6" s="6" customFormat="1" ht="12" x14ac:dyDescent="0.15">
      <c r="A18" s="69"/>
      <c r="B18" s="21" t="s">
        <v>5</v>
      </c>
      <c r="C18" s="22">
        <f>C12/C13</f>
        <v>0.6333333333333333</v>
      </c>
      <c r="D18" s="23"/>
      <c r="E18" s="24">
        <v>0</v>
      </c>
      <c r="F18" s="69"/>
    </row>
    <row r="19" spans="1:6" s="6" customFormat="1" ht="12" x14ac:dyDescent="0.15">
      <c r="A19" s="69"/>
      <c r="B19" s="25" t="s">
        <v>6</v>
      </c>
      <c r="C19" s="26">
        <f>C7*C8*C10</f>
        <v>33800</v>
      </c>
      <c r="D19" s="26"/>
      <c r="E19" s="27">
        <f>E7*E8*E10</f>
        <v>33800</v>
      </c>
      <c r="F19" s="69"/>
    </row>
    <row r="20" spans="1:6" s="6" customFormat="1" ht="12" x14ac:dyDescent="0.15">
      <c r="A20" s="69"/>
      <c r="B20" s="25" t="s">
        <v>32</v>
      </c>
      <c r="C20" s="28">
        <f>C14/60</f>
        <v>2.5000000000000001E-2</v>
      </c>
      <c r="D20" s="26"/>
      <c r="E20" s="29">
        <f>E14/60</f>
        <v>1.6666666666666666E-2</v>
      </c>
      <c r="F20" s="69"/>
    </row>
    <row r="21" spans="1:6" s="6" customFormat="1" ht="12" x14ac:dyDescent="0.15">
      <c r="A21" s="69"/>
      <c r="B21" s="30" t="s">
        <v>7</v>
      </c>
      <c r="C21" s="31">
        <f>C20*C11</f>
        <v>0.375</v>
      </c>
      <c r="D21" s="32"/>
      <c r="E21" s="33">
        <f>E20*E11</f>
        <v>0.25</v>
      </c>
      <c r="F21" s="69"/>
    </row>
    <row r="22" spans="1:6" s="6" customFormat="1" ht="12" x14ac:dyDescent="0.15">
      <c r="A22" s="69"/>
      <c r="B22" s="34" t="s">
        <v>8</v>
      </c>
      <c r="C22" s="35">
        <f>C21*C19</f>
        <v>12675</v>
      </c>
      <c r="D22" s="36"/>
      <c r="E22" s="37">
        <f>E21*E19</f>
        <v>8450</v>
      </c>
      <c r="F22" s="69"/>
    </row>
    <row r="23" spans="1:6" s="6" customFormat="1" ht="12" x14ac:dyDescent="0.15">
      <c r="A23" s="69"/>
      <c r="B23" s="25"/>
      <c r="C23" s="38"/>
      <c r="D23" s="26"/>
      <c r="E23" s="39"/>
      <c r="F23" s="69"/>
    </row>
    <row r="24" spans="1:6" s="6" customFormat="1" ht="12" x14ac:dyDescent="0.15">
      <c r="A24" s="69"/>
      <c r="B24" s="30" t="s">
        <v>9</v>
      </c>
      <c r="C24" s="40">
        <f>C18*C19</f>
        <v>21406.666666666664</v>
      </c>
      <c r="D24" s="32"/>
      <c r="E24" s="71">
        <f>E15*E9</f>
        <v>21320</v>
      </c>
      <c r="F24" s="69"/>
    </row>
    <row r="25" spans="1:6" s="6" customFormat="1" ht="12" x14ac:dyDescent="0.15">
      <c r="A25" s="69"/>
      <c r="B25" s="53" t="s">
        <v>16</v>
      </c>
      <c r="C25" s="54"/>
      <c r="D25" s="55"/>
      <c r="E25" s="56"/>
      <c r="F25" s="69"/>
    </row>
    <row r="26" spans="1:6" s="6" customFormat="1" ht="12" x14ac:dyDescent="0.15">
      <c r="A26" s="69"/>
      <c r="B26" s="25" t="s">
        <v>11</v>
      </c>
      <c r="C26" s="45"/>
      <c r="D26" s="67" t="s">
        <v>34</v>
      </c>
      <c r="E26" s="47">
        <f>IF(D26="YES",(E24*0.005*(-1)),0)</f>
        <v>0</v>
      </c>
      <c r="F26" s="69"/>
    </row>
    <row r="27" spans="1:6" s="6" customFormat="1" ht="12" x14ac:dyDescent="0.15">
      <c r="A27" s="69"/>
      <c r="B27" s="25" t="s">
        <v>33</v>
      </c>
      <c r="C27" s="46"/>
      <c r="D27" s="67" t="s">
        <v>34</v>
      </c>
      <c r="E27" s="48">
        <f>IF(D27="YES",(C16*0.00125),0)</f>
        <v>0</v>
      </c>
      <c r="F27" s="69"/>
    </row>
    <row r="28" spans="1:6" s="6" customFormat="1" ht="12" x14ac:dyDescent="0.15">
      <c r="A28" s="69"/>
      <c r="B28" s="25" t="s">
        <v>14</v>
      </c>
      <c r="C28" s="46"/>
      <c r="D28" s="67" t="s">
        <v>34</v>
      </c>
      <c r="E28" s="48">
        <f>IF(D28="YES",(C22*0.015),0)</f>
        <v>0</v>
      </c>
      <c r="F28" s="69"/>
    </row>
    <row r="29" spans="1:6" s="6" customFormat="1" ht="12" x14ac:dyDescent="0.15">
      <c r="A29" s="69"/>
      <c r="B29" s="25" t="s">
        <v>12</v>
      </c>
      <c r="C29" s="46"/>
      <c r="D29" s="67" t="s">
        <v>35</v>
      </c>
      <c r="E29" s="48">
        <f>IF(D29="YES",(C22*0.01),0)+40000</f>
        <v>40126.75</v>
      </c>
      <c r="F29" s="69"/>
    </row>
    <row r="30" spans="1:6" s="6" customFormat="1" ht="12" x14ac:dyDescent="0.15">
      <c r="A30" s="69"/>
      <c r="B30" s="25" t="s">
        <v>13</v>
      </c>
      <c r="C30" s="46"/>
      <c r="D30" s="67" t="s">
        <v>34</v>
      </c>
      <c r="E30" s="47">
        <f>IF(D30="YES",(C22*0.005),0)</f>
        <v>0</v>
      </c>
      <c r="F30" s="69"/>
    </row>
    <row r="31" spans="1:6" s="6" customFormat="1" ht="12" x14ac:dyDescent="0.15">
      <c r="A31" s="69"/>
      <c r="B31" s="25" t="s">
        <v>15</v>
      </c>
      <c r="C31" s="46"/>
      <c r="D31" s="67" t="s">
        <v>34</v>
      </c>
      <c r="E31" s="47">
        <f>IF(D31="YES",(C24*0.01*(-1)),0)</f>
        <v>0</v>
      </c>
      <c r="F31" s="69"/>
    </row>
    <row r="32" spans="1:6" s="6" customFormat="1" ht="12" x14ac:dyDescent="0.15">
      <c r="A32" s="69"/>
      <c r="B32" s="25" t="s">
        <v>23</v>
      </c>
      <c r="C32" s="74"/>
      <c r="D32" s="67" t="s">
        <v>34</v>
      </c>
      <c r="E32" s="47">
        <f>IF(D32="YES",(C22*0.003),0)</f>
        <v>0</v>
      </c>
      <c r="F32" s="69"/>
    </row>
    <row r="33" spans="1:6" x14ac:dyDescent="0.15">
      <c r="A33" s="68"/>
      <c r="B33" s="49" t="s">
        <v>25</v>
      </c>
      <c r="C33" s="50"/>
      <c r="D33" s="51"/>
      <c r="E33" s="52">
        <f>SUM(E26:E31)</f>
        <v>40126.75</v>
      </c>
      <c r="F33" s="68"/>
    </row>
    <row r="34" spans="1:6" s="6" customFormat="1" ht="12" x14ac:dyDescent="0.15">
      <c r="A34" s="69"/>
      <c r="B34" s="41" t="s">
        <v>22</v>
      </c>
      <c r="C34" s="42"/>
      <c r="D34" s="57" t="s">
        <v>21</v>
      </c>
      <c r="E34" s="43"/>
      <c r="F34" s="69"/>
    </row>
    <row r="35" spans="1:6" s="6" customFormat="1" ht="12" x14ac:dyDescent="0.15">
      <c r="A35" s="69"/>
      <c r="B35" s="41" t="s">
        <v>17</v>
      </c>
      <c r="C35" s="66">
        <f>SUM(C22:C24)+C32</f>
        <v>34081.666666666664</v>
      </c>
      <c r="D35" s="58">
        <f>(C35-E35)/C35</f>
        <v>1.3038803853489169</v>
      </c>
      <c r="E35" s="64">
        <f>SUM(E22:E24)-SUM(E26:E32)</f>
        <v>-10356.75</v>
      </c>
      <c r="F35" s="69"/>
    </row>
    <row r="36" spans="1:6" s="6" customFormat="1" ht="12" x14ac:dyDescent="0.15">
      <c r="A36" s="69"/>
      <c r="B36" s="41" t="s">
        <v>18</v>
      </c>
      <c r="C36" s="66">
        <f>SUM(C22:C24)+C32</f>
        <v>34081.666666666664</v>
      </c>
      <c r="D36" s="58">
        <f t="shared" ref="D36:D37" si="1">(C36-E36)/C36</f>
        <v>1.9294366472688149</v>
      </c>
      <c r="E36" s="65">
        <f>E22-SUM(E26:E32)</f>
        <v>-31676.75</v>
      </c>
      <c r="F36" s="69"/>
    </row>
    <row r="37" spans="1:6" s="6" customFormat="1" ht="12" x14ac:dyDescent="0.15">
      <c r="A37" s="69"/>
      <c r="B37" s="41" t="s">
        <v>19</v>
      </c>
      <c r="C37" s="66">
        <f>SUM(C22:C24)+C32</f>
        <v>34081.666666666664</v>
      </c>
      <c r="D37" s="58">
        <f t="shared" si="1"/>
        <v>1.9294366472688149</v>
      </c>
      <c r="E37" s="65">
        <f>E22-SUM(E26:E32)</f>
        <v>-31676.75</v>
      </c>
      <c r="F37" s="69"/>
    </row>
    <row r="38" spans="1:6" s="6" customFormat="1" ht="12" x14ac:dyDescent="0.15">
      <c r="A38" s="69"/>
      <c r="B38" s="41" t="s">
        <v>20</v>
      </c>
      <c r="C38" s="63">
        <f>SUM(C35:C37)</f>
        <v>102245</v>
      </c>
      <c r="D38" s="61">
        <f>(C38-E38)/C38</f>
        <v>1.7209178932955156</v>
      </c>
      <c r="E38" s="60">
        <f>SUM(E35:E37)</f>
        <v>-73710.25</v>
      </c>
      <c r="F38" s="69"/>
    </row>
    <row r="39" spans="1:6" s="6" customFormat="1" ht="12" x14ac:dyDescent="0.15">
      <c r="A39" s="69"/>
      <c r="B39" s="77"/>
      <c r="C39" s="75"/>
      <c r="D39" s="76"/>
      <c r="E39" s="78"/>
      <c r="F39" s="69"/>
    </row>
    <row r="40" spans="1:6" x14ac:dyDescent="0.15">
      <c r="D40" s="1"/>
    </row>
    <row r="41" spans="1:6" x14ac:dyDescent="0.15">
      <c r="D41" s="80"/>
    </row>
    <row r="42" spans="1:6" x14ac:dyDescent="0.15">
      <c r="E42" s="79"/>
    </row>
  </sheetData>
  <mergeCells count="1">
    <mergeCell ref="B6:E6"/>
  </mergeCells>
  <phoneticPr fontId="0" type="noConversion"/>
  <conditionalFormatting sqref="E26:E3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E3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C3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35:D37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D26:D32" xr:uid="{00000000-0002-0000-0000-000000000000}">
      <formula1>"YES,NO"</formula1>
    </dataValidation>
  </dataValidations>
  <pageMargins left="0.75000000000000011" right="0.75000000000000011" top="1" bottom="1" header="0.5" footer="0.5"/>
  <pageSetup fitToWidth="0" fitToHeight="0" orientation="landscape" r:id="rId1"/>
  <headerFooter alignWithMargins="0"/>
  <ignoredErrors>
    <ignoredError sqref="D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Dehnert</dc:creator>
  <cp:lastModifiedBy>Microsoft Office User</cp:lastModifiedBy>
  <cp:lastPrinted>2017-06-22T17:42:04Z</cp:lastPrinted>
  <dcterms:created xsi:type="dcterms:W3CDTF">2012-03-01T19:19:32Z</dcterms:created>
  <dcterms:modified xsi:type="dcterms:W3CDTF">2019-10-28T21:00:26Z</dcterms:modified>
</cp:coreProperties>
</file>